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340" windowWidth="33200" windowHeight="11980" activeTab="0"/>
  </bookViews>
  <sheets>
    <sheet name="Colorado" sheetId="1" r:id="rId1"/>
    <sheet name="California" sheetId="2" state="hidden" r:id="rId2"/>
  </sheets>
  <definedNames>
    <definedName name="Benefits_Realized">'Colorado'!$B$49</definedName>
    <definedName name="Cash___ROI_Statement">'Colorado'!$B$12</definedName>
    <definedName name="NPV">'Colorado'!#REF!</definedName>
    <definedName name="Payback__years">'Colorado'!#REF!</definedName>
    <definedName name="_xlnm.Print_Area" localSheetId="0">'Colorado'!$A$1:$E$87</definedName>
    <definedName name="ROI">'Colorado'!#REF!</definedName>
  </definedNames>
  <calcPr fullCalcOnLoad="1"/>
</workbook>
</file>

<file path=xl/sharedStrings.xml><?xml version="1.0" encoding="utf-8"?>
<sst xmlns="http://schemas.openxmlformats.org/spreadsheetml/2006/main" count="170" uniqueCount="120">
  <si>
    <t>Based on a 250 watt kit on 4,000 Poles = 1 Megawatt/MegaVar; 1 Megawatt/MegaVar * 10 Hours per day = 10 Megawatts/MegaVar * 300 days of sunshine in Colorado.  Pricing based on total credits available (note: some may vary due to location or region)</t>
  </si>
  <si>
    <t xml:space="preserve">    is equal to $12.50/Kvar X 4,000 poles X 1 hour</t>
  </si>
  <si>
    <t xml:space="preserve">    is equal to $12.50 per Kvar X 4,000 poles X 10 hr day</t>
  </si>
  <si>
    <t xml:space="preserve">    is equal to $12.50 per Kvar X 4,000 poles X 10hrs X 300 days</t>
  </si>
  <si>
    <t xml:space="preserve">    is priced at of $0.09 per Kilowatt X 4,000 poles X 1 hour</t>
  </si>
  <si>
    <t xml:space="preserve">    is priced  at  of $0.09 per Kilowatt x 4,000 poles X  10hr day</t>
  </si>
  <si>
    <t xml:space="preserve">    is priced at $0.09 per Kilowatt X 4,000 X 10 Hours X 300 days</t>
  </si>
  <si>
    <t>* calculation based on 4,000 poles</t>
  </si>
  <si>
    <t>RGGI Regional Greenhouse Gas Initiative $1.90</t>
  </si>
  <si>
    <t xml:space="preserve"> </t>
  </si>
  <si>
    <t>N2O Nitrous Oxide $2.60</t>
  </si>
  <si>
    <t>COFTA $10.50</t>
  </si>
  <si>
    <t>Voluntary REC $12.50</t>
  </si>
  <si>
    <t>Involuntary REC $11.50</t>
  </si>
  <si>
    <t xml:space="preserve">NOX Nitrous Oxide $12.50 </t>
  </si>
  <si>
    <t>CO2 Carbon Dioxide $1.50</t>
  </si>
  <si>
    <t xml:space="preserve">ABC Canada Credit $13.00 </t>
  </si>
  <si>
    <t xml:space="preserve">   40 Year Life Expectancy </t>
  </si>
  <si>
    <t>Appendix of Information</t>
  </si>
  <si>
    <t>North American Carbon Market Per Ton*</t>
  </si>
  <si>
    <t xml:space="preserve">   No additional transmission capacity is needed </t>
  </si>
  <si>
    <t xml:space="preserve">   Reduction of line loss </t>
  </si>
  <si>
    <t xml:space="preserve">Outage and Power management capability </t>
  </si>
  <si>
    <t>Total Annual Credits Per Ton**</t>
  </si>
  <si>
    <t>** this number is ONLY available if all credits were available in one area</t>
  </si>
  <si>
    <t>MVAR - MegaVar</t>
  </si>
  <si>
    <t>GW - GigaWatt</t>
  </si>
  <si>
    <t>GVAR - GigaVar</t>
  </si>
  <si>
    <t>1 MVar/Hour</t>
  </si>
  <si>
    <t>10 MVar/Day</t>
  </si>
  <si>
    <t>10 MVar/Day/Year</t>
  </si>
  <si>
    <t>1 MW/Hour</t>
  </si>
  <si>
    <t>1 MW/Day</t>
  </si>
  <si>
    <t>1 MW/Day/Year</t>
  </si>
  <si>
    <t>6/25/2012 -Utility Facing</t>
  </si>
  <si>
    <t xml:space="preserve">                           of their electricity from other renewable resources by 2020)</t>
  </si>
  <si>
    <t>See: Amerex attached Addendum, Dec. 2011</t>
  </si>
  <si>
    <t xml:space="preserve">http://www.pointcarbon.com/polopoly_fs/1.1730944!CMNA20120127.pdf </t>
  </si>
  <si>
    <t>PG: 2</t>
  </si>
  <si>
    <t xml:space="preserve">http://www.cantorco2e.com/ </t>
  </si>
  <si>
    <t>*</t>
  </si>
  <si>
    <t>See: KVAR</t>
  </si>
  <si>
    <t>Reduction of Line Loss / Two factors, kVAR and Direct Solar Feed</t>
  </si>
  <si>
    <t>Chart of Fuel and Electrical prices 1980 - 2011</t>
  </si>
  <si>
    <t xml:space="preserve">http://www.infoplease.com/ipa/A0908464.html </t>
  </si>
  <si>
    <t>kVAR  -  Reactive Power</t>
  </si>
  <si>
    <t>kW     -   Kilowatt</t>
  </si>
  <si>
    <t>MW     -   Mega Watt</t>
  </si>
  <si>
    <t xml:space="preserve">http://answers.yahoo.com/question/index?qid=20100618065315AAsDCqf </t>
  </si>
  <si>
    <r>
      <t xml:space="preserve">Based on </t>
    </r>
    <r>
      <rPr>
        <b/>
        <u val="single"/>
        <sz val="11"/>
        <color indexed="8"/>
        <rFont val="Arial"/>
        <family val="2"/>
      </rPr>
      <t>1000 Units</t>
    </r>
    <r>
      <rPr>
        <b/>
        <sz val="11"/>
        <color indexed="8"/>
        <rFont val="Arial"/>
        <family val="2"/>
      </rPr>
      <t xml:space="preserve"> x 80 watts per hour </t>
    </r>
    <r>
      <rPr>
        <b/>
        <sz val="8"/>
        <color indexed="8"/>
        <rFont val="Arial"/>
        <family val="2"/>
      </rPr>
      <t xml:space="preserve">= </t>
    </r>
    <r>
      <rPr>
        <b/>
        <sz val="11"/>
        <color indexed="8"/>
        <rFont val="Arial"/>
        <family val="2"/>
      </rPr>
      <t xml:space="preserve">1 MW / 1.2 Day w/ </t>
    </r>
    <r>
      <rPr>
        <b/>
        <u val="single"/>
        <sz val="11"/>
        <color indexed="8"/>
        <rFont val="Arial"/>
        <family val="2"/>
      </rPr>
      <t>300</t>
    </r>
    <r>
      <rPr>
        <b/>
        <sz val="11"/>
        <color indexed="8"/>
        <rFont val="Arial"/>
        <family val="2"/>
      </rPr>
      <t xml:space="preserve"> days of sunshine in  California</t>
    </r>
  </si>
  <si>
    <r>
      <t xml:space="preserve">   1 kVAR generated at a price of $12.00  per 1</t>
    </r>
    <r>
      <rPr>
        <b/>
        <sz val="10"/>
        <color indexed="8"/>
        <rFont val="Arial"/>
        <family val="2"/>
      </rPr>
      <t>.</t>
    </r>
    <r>
      <rPr>
        <sz val="10"/>
        <color indexed="8"/>
        <rFont val="Arial"/>
        <family val="2"/>
      </rPr>
      <t>2 days         (</t>
    </r>
    <r>
      <rPr>
        <b/>
        <sz val="10"/>
        <color indexed="8"/>
        <rFont val="Arial"/>
        <family val="2"/>
      </rPr>
      <t>1a</t>
    </r>
    <r>
      <rPr>
        <sz val="10"/>
        <color indexed="8"/>
        <rFont val="Arial"/>
        <family val="2"/>
      </rPr>
      <t>)</t>
    </r>
  </si>
  <si>
    <r>
      <t xml:space="preserve">   1 kW generated at a price of $0.15 per 1</t>
    </r>
    <r>
      <rPr>
        <b/>
        <sz val="10"/>
        <color indexed="8"/>
        <rFont val="Arial"/>
        <family val="2"/>
      </rPr>
      <t>.</t>
    </r>
    <r>
      <rPr>
        <sz val="10"/>
        <color indexed="8"/>
        <rFont val="Arial"/>
        <family val="2"/>
      </rPr>
      <t>2 days              (</t>
    </r>
    <r>
      <rPr>
        <b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</si>
  <si>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 xml:space="preserve">   Meets Federal and State Energy Mandates, DOD, DOE</t>
  </si>
  <si>
    <t xml:space="preserve">   60 Year Life Expectancy   </t>
  </si>
  <si>
    <t>Ongoing support costs (Software Upgrade, 3rd year)</t>
  </si>
  <si>
    <t>Training costs,  (20 Persons)</t>
  </si>
  <si>
    <t xml:space="preserve">Other costs, (Warrentees: 5 year included),  Tools, </t>
  </si>
  <si>
    <t>CUT COPY PASTE INTO BROWSER IF NECESSARY</t>
  </si>
  <si>
    <r>
      <t xml:space="preserve">Generated Voluntary Carbon Credit (CO2)                        Traded per 2 MW hrs at  price of $1.50                                       </t>
    </r>
    <r>
      <rPr>
        <b/>
        <sz val="10"/>
        <color indexed="8"/>
        <rFont val="Arial"/>
        <family val="2"/>
      </rPr>
      <t>(2)</t>
    </r>
    <r>
      <rPr>
        <sz val="10"/>
        <color indexed="8"/>
        <rFont val="Arial"/>
        <family val="2"/>
      </rPr>
      <t xml:space="preserve">  </t>
    </r>
  </si>
  <si>
    <r>
      <t xml:space="preserve">   (California Carbon Offset : $16)                                        </t>
    </r>
    <r>
      <rPr>
        <b/>
        <sz val="10"/>
        <color indexed="8"/>
        <rFont val="Arial"/>
        <family val="2"/>
      </rPr>
      <t>(2)</t>
    </r>
  </si>
  <si>
    <r>
      <t xml:space="preserve">Offset nitrogen oxide (N2O)  - $2.60                                 </t>
    </r>
    <r>
      <rPr>
        <b/>
        <sz val="10"/>
        <color indexed="8"/>
        <rFont val="Arial"/>
        <family val="2"/>
      </rPr>
      <t>(2)</t>
    </r>
  </si>
  <si>
    <r>
      <t xml:space="preserve">Offset nitrogen dioxide (NOx)  2012 $ .81                          </t>
    </r>
    <r>
      <rPr>
        <b/>
        <sz val="10"/>
        <color indexed="8"/>
        <rFont val="Arial"/>
        <family val="2"/>
      </rPr>
      <t>(3)</t>
    </r>
  </si>
  <si>
    <r>
      <t xml:space="preserve">Offset sulfur dioxide  (SO2) 2012  $ .66                             </t>
    </r>
    <r>
      <rPr>
        <b/>
        <sz val="10"/>
        <color indexed="8"/>
        <rFont val="Arial"/>
        <family val="2"/>
      </rPr>
      <t>(3)</t>
    </r>
  </si>
  <si>
    <r>
      <t xml:space="preserve">   (RGGI                     $1.94)                                             </t>
    </r>
    <r>
      <rPr>
        <b/>
        <sz val="10"/>
        <color indexed="8"/>
        <rFont val="Arial"/>
        <family val="2"/>
      </rPr>
      <t>(2)</t>
    </r>
    <r>
      <rPr>
        <sz val="10"/>
        <color indexed="8"/>
        <rFont val="Arial"/>
        <family val="2"/>
      </rPr>
      <t xml:space="preserve">                     </t>
    </r>
  </si>
  <si>
    <t>SO2 Sulphur Dioxide $1.93</t>
  </si>
  <si>
    <t>CCA California Carbon Credit $15.50</t>
  </si>
  <si>
    <t>ODS Ozone Depleting Sub $8.00</t>
  </si>
  <si>
    <t>CAR Climate Action Registry $.85</t>
  </si>
  <si>
    <t>VCU Voluntary Carbon Credit $3.00</t>
  </si>
  <si>
    <t>OTC - Over The Counter Trading $16.50</t>
  </si>
  <si>
    <t>NextStep Electric, Inc.</t>
  </si>
  <si>
    <t>Boulder, Colorado</t>
  </si>
  <si>
    <t>Capital budgeting—return-on-investment (ROI) analysis</t>
  </si>
  <si>
    <t>Investment overview</t>
  </si>
  <si>
    <t>ROI statement</t>
  </si>
  <si>
    <t>DIRECT BENEFIT DRIVERS</t>
  </si>
  <si>
    <t>YEAR</t>
  </si>
  <si>
    <t>INDIRECT BENEFITS</t>
  </si>
  <si>
    <r>
      <t xml:space="preserve"> We Are The Smart Grid</t>
    </r>
    <r>
      <rPr>
        <b/>
        <sz val="16"/>
        <color indexed="8"/>
        <rFont val="Arial"/>
        <family val="2"/>
      </rPr>
      <t>.</t>
    </r>
    <r>
      <rPr>
        <sz val="10"/>
        <color indexed="8"/>
        <rFont val="Arial"/>
        <family val="2"/>
      </rPr>
      <t xml:space="preserve">                        Next Step Electric, Inc</t>
    </r>
    <r>
      <rPr>
        <b/>
        <sz val="16"/>
        <color indexed="8"/>
        <rFont val="Arial"/>
        <family val="2"/>
      </rPr>
      <t>.</t>
    </r>
  </si>
  <si>
    <r>
      <t xml:space="preserve">   No additional transmission capacity is needed </t>
    </r>
    <r>
      <rPr>
        <b/>
        <sz val="12"/>
        <color indexed="8"/>
        <rFont val="Arial"/>
        <family val="2"/>
      </rPr>
      <t>*</t>
    </r>
  </si>
  <si>
    <r>
      <t xml:space="preserve">   Reduction of line loss </t>
    </r>
    <r>
      <rPr>
        <b/>
        <sz val="12"/>
        <color indexed="8"/>
        <rFont val="Arial"/>
        <family val="2"/>
      </rPr>
      <t>*</t>
    </r>
  </si>
  <si>
    <r>
      <t xml:space="preserve">Outage and Power management capability </t>
    </r>
    <r>
      <rPr>
        <b/>
        <sz val="12"/>
        <color indexed="8"/>
        <rFont val="Arial"/>
        <family val="2"/>
      </rPr>
      <t>*</t>
    </r>
  </si>
  <si>
    <t>No real estate, permitting, zoning, committees, or NIMBYism</t>
  </si>
  <si>
    <t>Reduction in cost of other reactive power units</t>
  </si>
  <si>
    <t xml:space="preserve">   Meets Federal and State Energy Mandates</t>
  </si>
  <si>
    <t>Not susceptible to wind, snow, dust, debris, vandalism, and puncture resistant</t>
  </si>
  <si>
    <t>Total annual benefits</t>
  </si>
  <si>
    <t>Fully Realized</t>
  </si>
  <si>
    <t>Total benefits</t>
  </si>
  <si>
    <t>Costs</t>
  </si>
  <si>
    <t>Year 0</t>
  </si>
  <si>
    <t>Year 1</t>
  </si>
  <si>
    <t>Total</t>
  </si>
  <si>
    <t>Benefits</t>
  </si>
  <si>
    <t>Annual benefit flow</t>
  </si>
  <si>
    <t>Cumulative benefit flow</t>
  </si>
  <si>
    <t>Initial investment</t>
  </si>
  <si>
    <t>Implementation costs</t>
  </si>
  <si>
    <t>Total costs</t>
  </si>
  <si>
    <t>ROI measures</t>
  </si>
  <si>
    <t>Cost of capital</t>
  </si>
  <si>
    <t>Net present value</t>
  </si>
  <si>
    <t>Return on investment</t>
  </si>
  <si>
    <t>Payback (in years)</t>
  </si>
  <si>
    <t xml:space="preserve">www.bls.gov/ro9/cpilosa_energy.htm </t>
  </si>
  <si>
    <t>1a</t>
  </si>
  <si>
    <t>KVAR: (Reactive Power)(Power Factor Correction)</t>
  </si>
  <si>
    <t xml:space="preserve">http://tinyurl.com/7dc4twb </t>
  </si>
  <si>
    <t xml:space="preserve">PG: 37, kVAR in 2000 year pricing.                Xcel Energy: Paying $12 per kVAR - Dec 2011  </t>
  </si>
  <si>
    <t xml:space="preserve">http://www.allbusiness.com/energy-utilities/utilities-industry-public/15268287-1.html </t>
  </si>
  <si>
    <t xml:space="preserve">http://tinyurl.com/7dljoow </t>
  </si>
  <si>
    <t xml:space="preserve">http://www.etsautilities.com.au/public/download.jsp?id=14434 </t>
  </si>
  <si>
    <t>Australian</t>
  </si>
  <si>
    <t>PG: 60</t>
  </si>
  <si>
    <t>Note:  Extreme moniterized rationing occurs as example; during  "Rolling Brown Outs"</t>
  </si>
  <si>
    <t xml:space="preserve">     &lt; $X Factor / Power/Line loss: Direct modeling occurs during a 60Hz Frequency collapse </t>
  </si>
  <si>
    <t>See:  California Brown Outs</t>
  </si>
  <si>
    <t xml:space="preserve">http://www.computerhope.com/jargon/r/rollbrow.htm </t>
  </si>
  <si>
    <t xml:space="preserve">http://www.nytimes.com/2011/09/09/us/09power.html?_r=1&amp;ref=blackoutsandbrownoutselectrical </t>
  </si>
  <si>
    <t xml:space="preserve">(Law signed by Gov. Jerry Brown requires that utilities to achieve 33 percent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</si>
</sst>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&quot; &quot;;[Red]&quot;(&quot;&quot;$&quot;#,##0&quot;)&quot;"/>
    <numFmt numFmtId="165" formatCode="&quot; &quot;&quot;$&quot;#,##0&quot; &quot;;&quot; &quot;&quot;$&quot;&quot;(&quot;#,##0&quot;)&quot;;&quot; &quot;&quot;$&quot;&quot;-&quot;00&quot; &quot;;&quot; &quot;@&quot; &quot;"/>
    <numFmt numFmtId="166" formatCode="&quot; &quot;&quot;$&quot;#,##0.00&quot; &quot;;&quot; &quot;&quot;$&quot;&quot;(&quot;#,##0.00&quot;)&quot;;&quot; &quot;&quot;$&quot;&quot;-&quot;00.00&quot; &quot;;&quot; &quot;@&quot; &quot;"/>
    <numFmt numFmtId="167" formatCode="&quot; &quot;&quot;$&quot;#,##0.00&quot; &quot;;&quot; &quot;&quot;$&quot;&quot;(&quot;#,##0.00&quot;)&quot;;&quot; &quot;&quot;$&quot;&quot;-&quot;00&quot; &quot;;&quot; &quot;@&quot; &quot;"/>
    <numFmt numFmtId="168" formatCode="#,##0&quot; &quot;;[Red]&quot;(&quot;#,##0&quot;)&quot;"/>
    <numFmt numFmtId="169" formatCode="0.00&quot; &quot;;[Red]&quot;(&quot;0.00&quot;)&quot;"/>
    <numFmt numFmtId="170" formatCode="&quot; &quot;#,##0.00&quot; &quot;;&quot; (&quot;#,##0.00&quot;)&quot;;&quot; -&quot;00&quot; &quot;;&quot; &quot;@&quot; &quot;"/>
    <numFmt numFmtId="171" formatCode="&quot;$&quot;#,##0"/>
    <numFmt numFmtId="172" formatCode="&quot; &quot;&quot;$&quot;#,##0.0000&quot; &quot;;&quot; &quot;&quot;$&quot;&quot;(&quot;#,##0.0000&quot;)&quot;;&quot; &quot;&quot;$&quot;&quot;-&quot;00.0000&quot; &quot;;&quot; &quot;@&quot; &quot;"/>
  </numFmts>
  <fonts count="40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Cambria"/>
      <family val="1"/>
    </font>
    <font>
      <sz val="12"/>
      <color indexed="8"/>
      <name val="Arial"/>
      <family val="2"/>
    </font>
    <font>
      <sz val="10"/>
      <color indexed="8"/>
      <name val="Cambria"/>
      <family val="1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Wingdings"/>
      <family val="0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8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49" fontId="2" fillId="24" borderId="0" xfId="0" applyNumberFormat="1" applyFont="1" applyFill="1" applyAlignment="1">
      <alignment horizontal="center"/>
    </xf>
    <xf numFmtId="14" fontId="2" fillId="24" borderId="0" xfId="0" applyNumberFormat="1" applyFont="1" applyFill="1" applyAlignment="1">
      <alignment horizontal="center"/>
    </xf>
    <xf numFmtId="14" fontId="4" fillId="24" borderId="0" xfId="0" applyNumberFormat="1" applyFont="1" applyFill="1" applyAlignment="1">
      <alignment horizontal="left" vertical="center"/>
    </xf>
    <xf numFmtId="49" fontId="25" fillId="24" borderId="0" xfId="0" applyNumberFormat="1" applyFont="1" applyFill="1" applyAlignment="1">
      <alignment horizontal="left"/>
    </xf>
    <xf numFmtId="49" fontId="26" fillId="24" borderId="0" xfId="0" applyNumberFormat="1" applyFont="1" applyFill="1" applyAlignment="1">
      <alignment horizontal="center"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27" fillId="25" borderId="10" xfId="0" applyFont="1" applyFill="1" applyBorder="1" applyAlignment="1">
      <alignment/>
    </xf>
    <xf numFmtId="49" fontId="28" fillId="25" borderId="11" xfId="0" applyNumberFormat="1" applyFont="1" applyFill="1" applyBorder="1" applyAlignment="1">
      <alignment horizontal="center"/>
    </xf>
    <xf numFmtId="49" fontId="28" fillId="25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7" fillId="26" borderId="10" xfId="0" applyFont="1" applyFill="1" applyBorder="1" applyAlignment="1">
      <alignment/>
    </xf>
    <xf numFmtId="0" fontId="29" fillId="26" borderId="11" xfId="0" applyFont="1" applyFill="1" applyBorder="1" applyAlignment="1">
      <alignment/>
    </xf>
    <xf numFmtId="1" fontId="2" fillId="0" borderId="13" xfId="44" applyNumberFormat="1" applyFont="1" applyFill="1" applyBorder="1" applyAlignment="1">
      <alignment horizontal="center"/>
    </xf>
    <xf numFmtId="0" fontId="0" fillId="0" borderId="14" xfId="0" applyBorder="1" applyAlignment="1" applyProtection="1">
      <alignment horizontal="left"/>
      <protection locked="0"/>
    </xf>
    <xf numFmtId="0" fontId="0" fillId="27" borderId="15" xfId="0" applyFill="1" applyBorder="1" applyAlignment="1">
      <alignment/>
    </xf>
    <xf numFmtId="164" fontId="2" fillId="0" borderId="16" xfId="44" applyNumberFormat="1" applyFont="1" applyFill="1" applyBorder="1" applyAlignment="1">
      <alignment horizontal="right"/>
    </xf>
    <xf numFmtId="0" fontId="0" fillId="0" borderId="14" xfId="0" applyFill="1" applyBorder="1" applyAlignment="1" applyProtection="1">
      <alignment horizontal="left" wrapText="1"/>
      <protection locked="0"/>
    </xf>
    <xf numFmtId="0" fontId="0" fillId="0" borderId="14" xfId="0" applyFill="1" applyBorder="1" applyAlignment="1" applyProtection="1">
      <alignment horizontal="left" wrapText="1" indent="1"/>
      <protection locked="0"/>
    </xf>
    <xf numFmtId="166" fontId="2" fillId="0" borderId="16" xfId="44" applyNumberFormat="1" applyFont="1" applyFill="1" applyBorder="1" applyAlignment="1">
      <alignment horizontal="right"/>
    </xf>
    <xf numFmtId="167" fontId="2" fillId="0" borderId="16" xfId="44" applyFont="1" applyFill="1" applyBorder="1" applyAlignment="1">
      <alignment horizontal="right"/>
    </xf>
    <xf numFmtId="168" fontId="2" fillId="0" borderId="16" xfId="44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 applyProtection="1">
      <alignment horizontal="left" wrapText="1" inden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2" fillId="0" borderId="17" xfId="0" applyFont="1" applyFill="1" applyBorder="1" applyAlignment="1">
      <alignment/>
    </xf>
    <xf numFmtId="164" fontId="25" fillId="28" borderId="13" xfId="44" applyNumberFormat="1" applyFont="1" applyFill="1" applyBorder="1" applyAlignment="1">
      <alignment horizontal="right"/>
    </xf>
    <xf numFmtId="0" fontId="25" fillId="0" borderId="18" xfId="0" applyFont="1" applyFill="1" applyBorder="1" applyAlignment="1">
      <alignment horizontal="left"/>
    </xf>
    <xf numFmtId="9" fontId="2" fillId="0" borderId="19" xfId="58" applyFont="1" applyFill="1" applyBorder="1" applyAlignment="1">
      <alignment horizontal="right"/>
    </xf>
    <xf numFmtId="0" fontId="2" fillId="0" borderId="20" xfId="0" applyFont="1" applyFill="1" applyBorder="1" applyAlignment="1">
      <alignment/>
    </xf>
    <xf numFmtId="164" fontId="25" fillId="28" borderId="19" xfId="44" applyNumberFormat="1" applyFont="1" applyFill="1" applyBorder="1" applyAlignment="1">
      <alignment horizontal="right"/>
    </xf>
    <xf numFmtId="165" fontId="0" fillId="0" borderId="21" xfId="44" applyNumberFormat="1" applyFill="1" applyBorder="1" applyAlignment="1">
      <alignment horizontal="right"/>
    </xf>
    <xf numFmtId="0" fontId="27" fillId="26" borderId="13" xfId="0" applyFont="1" applyFill="1" applyBorder="1" applyAlignment="1">
      <alignment/>
    </xf>
    <xf numFmtId="0" fontId="30" fillId="26" borderId="13" xfId="0" applyFont="1" applyFill="1" applyBorder="1" applyAlignment="1">
      <alignment horizontal="center"/>
    </xf>
    <xf numFmtId="165" fontId="30" fillId="26" borderId="22" xfId="44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164" fontId="25" fillId="29" borderId="13" xfId="44" applyNumberFormat="1" applyFont="1" applyFill="1" applyBorder="1" applyAlignment="1">
      <alignment horizontal="right"/>
    </xf>
    <xf numFmtId="164" fontId="25" fillId="24" borderId="0" xfId="44" applyNumberFormat="1" applyFont="1" applyFill="1" applyAlignment="1">
      <alignment horizontal="center"/>
    </xf>
    <xf numFmtId="164" fontId="30" fillId="26" borderId="13" xfId="0" applyNumberFormat="1" applyFont="1" applyFill="1" applyBorder="1" applyAlignment="1">
      <alignment horizontal="center"/>
    </xf>
    <xf numFmtId="164" fontId="30" fillId="26" borderId="13" xfId="44" applyNumberFormat="1" applyFont="1" applyFill="1" applyBorder="1" applyAlignment="1">
      <alignment horizontal="center"/>
    </xf>
    <xf numFmtId="0" fontId="0" fillId="0" borderId="23" xfId="0" applyFill="1" applyBorder="1" applyAlignment="1">
      <alignment/>
    </xf>
    <xf numFmtId="164" fontId="25" fillId="29" borderId="23" xfId="44" applyNumberFormat="1" applyFont="1" applyFill="1" applyBorder="1" applyAlignment="1">
      <alignment horizontal="right"/>
    </xf>
    <xf numFmtId="0" fontId="0" fillId="0" borderId="24" xfId="0" applyFill="1" applyBorder="1" applyAlignment="1">
      <alignment/>
    </xf>
    <xf numFmtId="168" fontId="25" fillId="29" borderId="24" xfId="44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64" fontId="2" fillId="0" borderId="0" xfId="44" applyNumberFormat="1" applyFont="1" applyFill="1" applyAlignment="1">
      <alignment/>
    </xf>
    <xf numFmtId="0" fontId="27" fillId="26" borderId="23" xfId="0" applyFont="1" applyFill="1" applyBorder="1" applyAlignment="1">
      <alignment/>
    </xf>
    <xf numFmtId="164" fontId="30" fillId="26" borderId="23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2" fillId="0" borderId="13" xfId="0" applyFont="1" applyFill="1" applyBorder="1" applyAlignment="1">
      <alignment horizontal="left"/>
    </xf>
    <xf numFmtId="165" fontId="2" fillId="0" borderId="0" xfId="44" applyNumberFormat="1" applyFont="1" applyAlignment="1">
      <alignment/>
    </xf>
    <xf numFmtId="0" fontId="27" fillId="26" borderId="25" xfId="0" applyFont="1" applyFill="1" applyBorder="1" applyAlignment="1">
      <alignment/>
    </xf>
    <xf numFmtId="165" fontId="29" fillId="26" borderId="26" xfId="44" applyNumberFormat="1" applyFont="1" applyFill="1" applyBorder="1" applyAlignment="1">
      <alignment/>
    </xf>
    <xf numFmtId="165" fontId="0" fillId="0" borderId="0" xfId="44" applyNumberFormat="1" applyAlignment="1">
      <alignment/>
    </xf>
    <xf numFmtId="0" fontId="0" fillId="0" borderId="22" xfId="0" applyFill="1" applyBorder="1" applyAlignment="1">
      <alignment/>
    </xf>
    <xf numFmtId="9" fontId="2" fillId="0" borderId="22" xfId="58" applyFont="1" applyFill="1" applyBorder="1" applyAlignment="1">
      <alignment horizontal="center"/>
    </xf>
    <xf numFmtId="164" fontId="25" fillId="29" borderId="19" xfId="44" applyNumberFormat="1" applyFont="1" applyFill="1" applyBorder="1" applyAlignment="1">
      <alignment horizontal="center"/>
    </xf>
    <xf numFmtId="165" fontId="3" fillId="0" borderId="0" xfId="44" applyNumberFormat="1" applyFont="1" applyAlignment="1">
      <alignment/>
    </xf>
    <xf numFmtId="0" fontId="0" fillId="0" borderId="13" xfId="0" applyFill="1" applyBorder="1" applyAlignment="1">
      <alignment/>
    </xf>
    <xf numFmtId="0" fontId="2" fillId="27" borderId="19" xfId="0" applyFont="1" applyFill="1" applyBorder="1" applyAlignment="1">
      <alignment horizontal="center"/>
    </xf>
    <xf numFmtId="9" fontId="25" fillId="29" borderId="13" xfId="58" applyFont="1" applyFill="1" applyBorder="1" applyAlignment="1">
      <alignment horizontal="center"/>
    </xf>
    <xf numFmtId="169" fontId="25" fillId="29" borderId="27" xfId="44" applyNumberFormat="1" applyFont="1" applyFill="1" applyBorder="1" applyAlignment="1">
      <alignment horizontal="center"/>
    </xf>
    <xf numFmtId="170" fontId="3" fillId="0" borderId="21" xfId="42" applyFont="1" applyBorder="1" applyAlignment="1">
      <alignment/>
    </xf>
    <xf numFmtId="0" fontId="17" fillId="0" borderId="0" xfId="52" applyFont="1" applyFill="1" applyAlignment="1">
      <alignment/>
    </xf>
    <xf numFmtId="2" fontId="3" fillId="0" borderId="0" xfId="44" applyNumberFormat="1" applyFont="1" applyFill="1" applyAlignment="1">
      <alignment horizontal="center"/>
    </xf>
    <xf numFmtId="170" fontId="3" fillId="0" borderId="0" xfId="42" applyFont="1" applyAlignment="1">
      <alignment/>
    </xf>
    <xf numFmtId="0" fontId="2" fillId="0" borderId="0" xfId="0" applyFont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Fill="1" applyAlignment="1">
      <alignment/>
    </xf>
    <xf numFmtId="0" fontId="17" fillId="0" borderId="0" xfId="52" applyFont="1" applyAlignment="1">
      <alignment/>
    </xf>
    <xf numFmtId="0" fontId="0" fillId="0" borderId="0" xfId="52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7" fillId="0" borderId="0" xfId="52" applyFont="1" applyFill="1" applyAlignment="1">
      <alignment horizontal="left"/>
    </xf>
    <xf numFmtId="0" fontId="35" fillId="0" borderId="0" xfId="0" applyFont="1" applyAlignment="1">
      <alignment horizontal="right"/>
    </xf>
    <xf numFmtId="0" fontId="36" fillId="0" borderId="0" xfId="0" applyFont="1" applyAlignment="1">
      <alignment/>
    </xf>
    <xf numFmtId="0" fontId="2" fillId="0" borderId="14" xfId="0" applyFont="1" applyFill="1" applyBorder="1" applyAlignment="1" applyProtection="1">
      <alignment horizontal="center" wrapText="1"/>
      <protection locked="0"/>
    </xf>
    <xf numFmtId="165" fontId="2" fillId="0" borderId="16" xfId="44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9" fontId="2" fillId="0" borderId="28" xfId="58" applyFont="1" applyFill="1" applyBorder="1" applyAlignment="1">
      <alignment horizontal="right"/>
    </xf>
    <xf numFmtId="168" fontId="0" fillId="30" borderId="16" xfId="44" applyNumberFormat="1" applyFont="1" applyFill="1" applyBorder="1" applyAlignment="1">
      <alignment horizontal="right"/>
    </xf>
    <xf numFmtId="165" fontId="0" fillId="30" borderId="28" xfId="44" applyNumberFormat="1" applyFont="1" applyFill="1" applyBorder="1" applyAlignment="1">
      <alignment horizontal="right"/>
    </xf>
    <xf numFmtId="165" fontId="0" fillId="31" borderId="28" xfId="0" applyNumberFormat="1" applyFont="1" applyFill="1" applyBorder="1" applyAlignment="1">
      <alignment/>
    </xf>
    <xf numFmtId="172" fontId="0" fillId="24" borderId="0" xfId="0" applyNumberFormat="1" applyFill="1" applyAlignment="1">
      <alignment/>
    </xf>
    <xf numFmtId="170" fontId="3" fillId="0" borderId="0" xfId="42" applyFont="1" applyBorder="1" applyAlignment="1">
      <alignment/>
    </xf>
    <xf numFmtId="4" fontId="2" fillId="0" borderId="0" xfId="44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32" borderId="15" xfId="0" applyFill="1" applyBorder="1" applyAlignment="1">
      <alignment/>
    </xf>
    <xf numFmtId="0" fontId="0" fillId="0" borderId="29" xfId="0" applyBorder="1" applyAlignment="1" applyProtection="1">
      <alignment horizontal="left"/>
      <protection locked="0"/>
    </xf>
    <xf numFmtId="0" fontId="0" fillId="0" borderId="29" xfId="0" applyFill="1" applyBorder="1" applyAlignment="1" applyProtection="1">
      <alignment horizontal="left" wrapText="1"/>
      <protection locked="0"/>
    </xf>
    <xf numFmtId="0" fontId="38" fillId="8" borderId="28" xfId="0" applyFont="1" applyFill="1" applyBorder="1" applyAlignment="1">
      <alignment/>
    </xf>
    <xf numFmtId="0" fontId="3" fillId="0" borderId="0" xfId="52" applyFont="1" applyFill="1" applyAlignment="1">
      <alignment horizontal="center"/>
    </xf>
    <xf numFmtId="0" fontId="3" fillId="24" borderId="0" xfId="0" applyFont="1" applyFill="1" applyAlignment="1">
      <alignment/>
    </xf>
    <xf numFmtId="49" fontId="4" fillId="24" borderId="30" xfId="0" applyNumberFormat="1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center" wrapText="1"/>
    </xf>
    <xf numFmtId="165" fontId="37" fillId="0" borderId="13" xfId="44" applyNumberFormat="1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104775</xdr:rowOff>
    </xdr:from>
    <xdr:to>
      <xdr:col>1</xdr:col>
      <xdr:colOff>1381125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04775"/>
          <a:ext cx="1828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ro9/cpilosa_energy.htm" TargetMode="External" /><Relationship Id="rId2" Type="http://schemas.openxmlformats.org/officeDocument/2006/relationships/hyperlink" Target="http://tinyurl.com/7dc4twb" TargetMode="External" /><Relationship Id="rId3" Type="http://schemas.openxmlformats.org/officeDocument/2006/relationships/hyperlink" Target="http://www.allbusiness.com/energy-utilities/utilities-industry-public/15268287-1.html" TargetMode="External" /><Relationship Id="rId4" Type="http://schemas.openxmlformats.org/officeDocument/2006/relationships/hyperlink" Target="http://tinyurl.com/7dljoow" TargetMode="External" /><Relationship Id="rId5" Type="http://schemas.openxmlformats.org/officeDocument/2006/relationships/hyperlink" Target="http://www.etsautilities.com.au/public/download.jsp?id=14434" TargetMode="External" /><Relationship Id="rId6" Type="http://schemas.openxmlformats.org/officeDocument/2006/relationships/hyperlink" Target="http://www.computerhope.com/jargon/r/rollbrow.htm" TargetMode="External" /><Relationship Id="rId7" Type="http://schemas.openxmlformats.org/officeDocument/2006/relationships/hyperlink" Target="http://www.nytimes.com/2011/09/09/us/09power.html?_r=1&amp;ref=blackoutsandbrownoutselectrical" TargetMode="External" /><Relationship Id="rId8" Type="http://schemas.openxmlformats.org/officeDocument/2006/relationships/hyperlink" Target="http://www.cantorco2e.com/" TargetMode="External" /><Relationship Id="rId9" Type="http://schemas.openxmlformats.org/officeDocument/2006/relationships/hyperlink" Target="http://www.infoplease.com/ipa/A0908464.html" TargetMode="External" /><Relationship Id="rId10" Type="http://schemas.openxmlformats.org/officeDocument/2006/relationships/hyperlink" Target="http://answers.yahoo.com/question/index?qid=20100618065315AAsDCqf" TargetMode="External" /><Relationship Id="rId1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ro9/cpilosa_energy.htm" TargetMode="External" /><Relationship Id="rId2" Type="http://schemas.openxmlformats.org/officeDocument/2006/relationships/hyperlink" Target="http://tinyurl.com/7dc4twb" TargetMode="External" /><Relationship Id="rId3" Type="http://schemas.openxmlformats.org/officeDocument/2006/relationships/hyperlink" Target="http://www.allbusiness.com/energy-utilities/utilities-industry-public/15268287-1.html" TargetMode="External" /><Relationship Id="rId4" Type="http://schemas.openxmlformats.org/officeDocument/2006/relationships/hyperlink" Target="http://tinyurl.com/7dljoow" TargetMode="External" /><Relationship Id="rId5" Type="http://schemas.openxmlformats.org/officeDocument/2006/relationships/hyperlink" Target="http://www.etsautilities.com.au/public/download.jsp?id=14434" TargetMode="External" /><Relationship Id="rId6" Type="http://schemas.openxmlformats.org/officeDocument/2006/relationships/hyperlink" Target="http://www.computerhope.com/jargon/r/rollbrow.htm" TargetMode="External" /><Relationship Id="rId7" Type="http://schemas.openxmlformats.org/officeDocument/2006/relationships/hyperlink" Target="http://www.nytimes.com/2011/09/09/us/09power.html?_r=1&amp;ref=blackoutsandbrownoutselectrical" TargetMode="External" /><Relationship Id="rId8" Type="http://schemas.openxmlformats.org/officeDocument/2006/relationships/hyperlink" Target="http://www.pointcarbon.com/polopoly_fs/1.1730944!CMNA20120127.pdf" TargetMode="External" /><Relationship Id="rId9" Type="http://schemas.openxmlformats.org/officeDocument/2006/relationships/hyperlink" Target="http://www.cantorco2e.com/" TargetMode="External" /><Relationship Id="rId10" Type="http://schemas.openxmlformats.org/officeDocument/2006/relationships/hyperlink" Target="http://www.infoplease.com/ipa/A0908464.html" TargetMode="External" /><Relationship Id="rId11" Type="http://schemas.openxmlformats.org/officeDocument/2006/relationships/hyperlink" Target="http://answers.yahoo.com/question/index?qid=20100618065315AAsDCq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="115" zoomScaleNormal="115" zoomScalePageLayoutView="0" workbookViewId="0" topLeftCell="A6">
      <selection activeCell="D60" sqref="D60"/>
    </sheetView>
  </sheetViews>
  <sheetFormatPr defaultColWidth="8.8515625" defaultRowHeight="12.75"/>
  <cols>
    <col min="1" max="1" width="19.8515625" style="0" customWidth="1"/>
    <col min="2" max="2" width="71.28125" style="0" customWidth="1"/>
    <col min="3" max="3" width="17.421875" style="0" customWidth="1"/>
    <col min="4" max="4" width="14.7109375" style="0" customWidth="1"/>
    <col min="5" max="5" width="9.140625" style="0" customWidth="1"/>
    <col min="6" max="6" width="10.140625" style="0" bestFit="1" customWidth="1"/>
    <col min="7" max="7" width="18.00390625" style="0" customWidth="1"/>
  </cols>
  <sheetData>
    <row r="2" spans="2:4" ht="15.75">
      <c r="B2" s="2" t="s">
        <v>9</v>
      </c>
      <c r="C2" s="3"/>
      <c r="D2" s="4"/>
    </row>
    <row r="3" spans="2:4" ht="15.75">
      <c r="B3" s="2" t="s">
        <v>9</v>
      </c>
      <c r="C3" s="3"/>
      <c r="D3" s="4"/>
    </row>
    <row r="4" spans="2:4" ht="12.75" customHeight="1">
      <c r="B4" s="2"/>
      <c r="C4" s="3"/>
      <c r="D4" s="4"/>
    </row>
    <row r="5" spans="2:4" ht="15">
      <c r="B5" s="97" t="s">
        <v>72</v>
      </c>
      <c r="C5" s="97"/>
      <c r="D5" s="4"/>
    </row>
    <row r="6" spans="2:4" ht="12.75" customHeight="1">
      <c r="B6" s="5" t="s">
        <v>34</v>
      </c>
      <c r="C6" s="3"/>
      <c r="D6" s="4"/>
    </row>
    <row r="7" spans="2:4" s="8" customFormat="1" ht="12.75" customHeight="1" thickBot="1">
      <c r="B7" s="6"/>
      <c r="C7" s="7"/>
      <c r="D7" s="7"/>
    </row>
    <row r="8" spans="2:4" s="8" customFormat="1" ht="14.25" customHeight="1">
      <c r="B8" s="10" t="s">
        <v>73</v>
      </c>
      <c r="C8" s="11"/>
      <c r="D8" s="12"/>
    </row>
    <row r="9" spans="2:4" s="8" customFormat="1" ht="16.5" customHeight="1" thickBot="1">
      <c r="B9" s="98" t="s">
        <v>0</v>
      </c>
      <c r="C9" s="98"/>
      <c r="D9" s="98"/>
    </row>
    <row r="10" spans="2:4" s="8" customFormat="1" ht="31.5" customHeight="1" thickBot="1">
      <c r="B10" s="98"/>
      <c r="C10" s="98"/>
      <c r="D10" s="98"/>
    </row>
    <row r="11" spans="2:4" ht="21" customHeight="1" thickBot="1">
      <c r="B11" s="13"/>
      <c r="C11" s="13"/>
      <c r="D11" s="13"/>
    </row>
    <row r="12" spans="2:4" ht="13.5" customHeight="1">
      <c r="B12" s="14" t="s">
        <v>74</v>
      </c>
      <c r="C12" s="15"/>
      <c r="D12" s="15"/>
    </row>
    <row r="13" spans="2:4" ht="13.5" customHeight="1">
      <c r="B13" s="99" t="s">
        <v>75</v>
      </c>
      <c r="C13" s="100" t="s">
        <v>76</v>
      </c>
      <c r="D13" s="100"/>
    </row>
    <row r="14" spans="2:4" ht="12">
      <c r="B14" s="99"/>
      <c r="C14" s="16">
        <v>0</v>
      </c>
      <c r="D14" s="16">
        <v>1</v>
      </c>
    </row>
    <row r="15" spans="1:6" ht="12.75" customHeight="1">
      <c r="A15" s="95" t="s">
        <v>28</v>
      </c>
      <c r="B15" s="93" t="s">
        <v>1</v>
      </c>
      <c r="C15" s="92"/>
      <c r="D15" s="19">
        <f>(1000000/1000)*12.5</f>
        <v>12500</v>
      </c>
      <c r="F15" t="s">
        <v>9</v>
      </c>
    </row>
    <row r="16" spans="1:4" ht="12.75" customHeight="1">
      <c r="A16" s="95" t="s">
        <v>29</v>
      </c>
      <c r="B16" s="93" t="s">
        <v>2</v>
      </c>
      <c r="C16" s="92"/>
      <c r="D16" s="19">
        <f>(1000000/1000)*10*12.5</f>
        <v>125000</v>
      </c>
    </row>
    <row r="17" spans="1:7" ht="12.75" customHeight="1">
      <c r="A17" s="95" t="s">
        <v>30</v>
      </c>
      <c r="B17" s="93" t="s">
        <v>3</v>
      </c>
      <c r="C17" s="92"/>
      <c r="D17" s="19">
        <f>(1000000/1000)*12.5*300*10</f>
        <v>37500000</v>
      </c>
      <c r="F17" t="s">
        <v>9</v>
      </c>
      <c r="G17" t="s">
        <v>9</v>
      </c>
    </row>
    <row r="18" spans="1:7" ht="12.75" customHeight="1">
      <c r="A18" s="95" t="s">
        <v>31</v>
      </c>
      <c r="B18" s="94" t="s">
        <v>4</v>
      </c>
      <c r="C18" s="92"/>
      <c r="D18" s="19">
        <v>90</v>
      </c>
      <c r="G18" s="91" t="s">
        <v>9</v>
      </c>
    </row>
    <row r="19" spans="1:7" ht="12.75" customHeight="1">
      <c r="A19" s="95" t="s">
        <v>32</v>
      </c>
      <c r="B19" s="94" t="s">
        <v>5</v>
      </c>
      <c r="C19" s="92"/>
      <c r="D19" s="19">
        <v>900</v>
      </c>
      <c r="G19" t="s">
        <v>9</v>
      </c>
    </row>
    <row r="20" spans="1:4" ht="12.75" customHeight="1">
      <c r="A20" s="95" t="s">
        <v>33</v>
      </c>
      <c r="B20" s="94" t="s">
        <v>6</v>
      </c>
      <c r="C20" s="92"/>
      <c r="D20" s="19">
        <v>270000</v>
      </c>
    </row>
    <row r="21" spans="2:4" ht="12.75" customHeight="1">
      <c r="B21" s="80" t="s">
        <v>19</v>
      </c>
      <c r="C21" s="92"/>
      <c r="D21" s="19"/>
    </row>
    <row r="22" spans="2:4" ht="12.75" customHeight="1">
      <c r="B22" s="21" t="s">
        <v>16</v>
      </c>
      <c r="C22" s="92">
        <v>13</v>
      </c>
      <c r="D22" s="81">
        <f>(10*C22)*300</f>
        <v>39000</v>
      </c>
    </row>
    <row r="23" spans="2:4" ht="12.75" customHeight="1">
      <c r="B23" s="21" t="s">
        <v>15</v>
      </c>
      <c r="C23" s="92">
        <v>1.5</v>
      </c>
      <c r="D23" s="81">
        <f aca="true" t="shared" si="0" ref="D23:D35">(10*C23)*300</f>
        <v>4500</v>
      </c>
    </row>
    <row r="24" spans="2:4" ht="12.75" customHeight="1">
      <c r="B24" s="21" t="s">
        <v>14</v>
      </c>
      <c r="C24" s="92">
        <v>12.5</v>
      </c>
      <c r="D24" s="81">
        <f t="shared" si="0"/>
        <v>37500</v>
      </c>
    </row>
    <row r="25" spans="2:4" ht="12.75" customHeight="1">
      <c r="B25" s="21" t="s">
        <v>10</v>
      </c>
      <c r="C25" s="92">
        <v>2.6</v>
      </c>
      <c r="D25" s="81">
        <f t="shared" si="0"/>
        <v>7800</v>
      </c>
    </row>
    <row r="26" spans="2:4" ht="12.75" customHeight="1">
      <c r="B26" s="21" t="s">
        <v>64</v>
      </c>
      <c r="C26" s="92">
        <v>1.93</v>
      </c>
      <c r="D26" s="81">
        <f t="shared" si="0"/>
        <v>5790</v>
      </c>
    </row>
    <row r="27" spans="2:4" ht="12.75" customHeight="1">
      <c r="B27" s="21" t="s">
        <v>65</v>
      </c>
      <c r="C27" s="92">
        <v>15.5</v>
      </c>
      <c r="D27" s="81">
        <f t="shared" si="0"/>
        <v>46500</v>
      </c>
    </row>
    <row r="28" spans="2:4" ht="12.75" customHeight="1">
      <c r="B28" s="21" t="s">
        <v>66</v>
      </c>
      <c r="C28" s="92">
        <v>8</v>
      </c>
      <c r="D28" s="81">
        <f t="shared" si="0"/>
        <v>24000</v>
      </c>
    </row>
    <row r="29" spans="2:4" ht="12.75" customHeight="1">
      <c r="B29" s="21" t="s">
        <v>67</v>
      </c>
      <c r="C29" s="92">
        <v>0.85</v>
      </c>
      <c r="D29" s="81">
        <f t="shared" si="0"/>
        <v>2550</v>
      </c>
    </row>
    <row r="30" spans="2:4" ht="12.75" customHeight="1">
      <c r="B30" s="21" t="s">
        <v>68</v>
      </c>
      <c r="C30" s="92">
        <v>3</v>
      </c>
      <c r="D30" s="81">
        <f t="shared" si="0"/>
        <v>9000</v>
      </c>
    </row>
    <row r="31" spans="2:4" ht="12.75" customHeight="1">
      <c r="B31" s="21" t="s">
        <v>8</v>
      </c>
      <c r="C31" s="92">
        <v>1.9</v>
      </c>
      <c r="D31" s="81">
        <f t="shared" si="0"/>
        <v>5700</v>
      </c>
    </row>
    <row r="32" spans="2:4" ht="12.75" customHeight="1">
      <c r="B32" s="21" t="s">
        <v>13</v>
      </c>
      <c r="C32" s="92">
        <v>11.5</v>
      </c>
      <c r="D32" s="81">
        <f t="shared" si="0"/>
        <v>34500</v>
      </c>
    </row>
    <row r="33" spans="2:4" ht="12.75" customHeight="1">
      <c r="B33" s="21" t="s">
        <v>12</v>
      </c>
      <c r="C33" s="92">
        <v>12.5</v>
      </c>
      <c r="D33" s="81">
        <f t="shared" si="0"/>
        <v>37500</v>
      </c>
    </row>
    <row r="34" spans="2:4" ht="12.75" customHeight="1">
      <c r="B34" s="21" t="s">
        <v>11</v>
      </c>
      <c r="C34" s="92">
        <v>10.5</v>
      </c>
      <c r="D34" s="81">
        <f t="shared" si="0"/>
        <v>31500</v>
      </c>
    </row>
    <row r="35" spans="2:4" ht="15.75" customHeight="1">
      <c r="B35" s="21" t="s">
        <v>69</v>
      </c>
      <c r="C35" s="92">
        <v>16.5</v>
      </c>
      <c r="D35" s="81">
        <f t="shared" si="0"/>
        <v>49500</v>
      </c>
    </row>
    <row r="36" spans="2:4" ht="12.75" customHeight="1">
      <c r="B36" s="17"/>
      <c r="C36" s="92"/>
      <c r="D36" s="24"/>
    </row>
    <row r="37" spans="2:4" ht="12.75" customHeight="1">
      <c r="B37" s="25" t="s">
        <v>77</v>
      </c>
      <c r="C37" s="92"/>
      <c r="D37" s="24"/>
    </row>
    <row r="38" spans="2:4" ht="12.75" customHeight="1">
      <c r="B38" s="26" t="s">
        <v>78</v>
      </c>
      <c r="C38" s="92"/>
      <c r="D38" s="24"/>
    </row>
    <row r="39" spans="2:4" ht="12.75" customHeight="1">
      <c r="B39" s="17" t="s">
        <v>20</v>
      </c>
      <c r="C39" s="92"/>
      <c r="D39" s="24"/>
    </row>
    <row r="40" spans="2:4" ht="12.75" customHeight="1">
      <c r="B40" s="17" t="s">
        <v>21</v>
      </c>
      <c r="C40" s="92"/>
      <c r="D40" s="24"/>
    </row>
    <row r="41" spans="2:4" ht="12.75" customHeight="1">
      <c r="B41" s="27" t="s">
        <v>22</v>
      </c>
      <c r="C41" s="92"/>
      <c r="D41" s="24"/>
    </row>
    <row r="42" spans="2:4" ht="12.75" customHeight="1">
      <c r="B42" s="21" t="s">
        <v>82</v>
      </c>
      <c r="C42" s="92"/>
      <c r="D42" s="24"/>
    </row>
    <row r="43" spans="2:4" ht="12.75" customHeight="1">
      <c r="B43" s="21" t="s">
        <v>83</v>
      </c>
      <c r="C43" s="92"/>
      <c r="D43" s="24"/>
    </row>
    <row r="44" spans="2:4" ht="12">
      <c r="B44" s="17" t="s">
        <v>84</v>
      </c>
      <c r="C44" s="92"/>
      <c r="D44" s="24"/>
    </row>
    <row r="45" spans="2:4" ht="12">
      <c r="B45" s="17" t="s">
        <v>17</v>
      </c>
      <c r="C45" s="92"/>
      <c r="D45" s="24"/>
    </row>
    <row r="46" spans="2:4" ht="12">
      <c r="B46" s="28" t="s">
        <v>85</v>
      </c>
      <c r="C46" s="92"/>
      <c r="D46" s="84"/>
    </row>
    <row r="47" spans="2:4" ht="12.75" thickBot="1">
      <c r="B47" s="29" t="s">
        <v>23</v>
      </c>
      <c r="C47" s="101"/>
      <c r="D47" s="85">
        <f>SUM(D22:D35)</f>
        <v>335340</v>
      </c>
    </row>
    <row r="48" spans="2:4" ht="13.5" customHeight="1" thickBot="1">
      <c r="B48" s="31" t="s">
        <v>87</v>
      </c>
      <c r="C48" s="101"/>
      <c r="D48" s="86">
        <f>D17+D20</f>
        <v>37770000</v>
      </c>
    </row>
    <row r="49" spans="2:7" s="8" customFormat="1" ht="12.75" thickBot="1">
      <c r="B49" s="33" t="s">
        <v>88</v>
      </c>
      <c r="C49" s="101"/>
      <c r="D49" s="87">
        <f>D48+D47</f>
        <v>38105340</v>
      </c>
      <c r="G49" s="88"/>
    </row>
    <row r="50" spans="2:7" s="8" customFormat="1" ht="12">
      <c r="B50" s="82"/>
      <c r="C50" s="83"/>
      <c r="D50"/>
      <c r="G50" s="88"/>
    </row>
    <row r="51" spans="2:7" s="8" customFormat="1" ht="12">
      <c r="B51" s="82" t="s">
        <v>7</v>
      </c>
      <c r="C51" s="83"/>
      <c r="D51"/>
      <c r="G51" s="88"/>
    </row>
    <row r="52" spans="2:7" s="8" customFormat="1" ht="12">
      <c r="B52" s="82" t="s">
        <v>24</v>
      </c>
      <c r="D52"/>
      <c r="G52" s="88"/>
    </row>
    <row r="53" spans="2:7" s="8" customFormat="1" ht="12">
      <c r="B53" s="82"/>
      <c r="C53" s="83"/>
      <c r="D53" s="83"/>
      <c r="G53" s="88"/>
    </row>
    <row r="54" spans="2:4" ht="12">
      <c r="B54" s="83"/>
      <c r="C54" s="90"/>
      <c r="D54" s="54"/>
    </row>
    <row r="55" spans="2:4" ht="20.25" customHeight="1">
      <c r="B55" s="96" t="s">
        <v>18</v>
      </c>
      <c r="C55" s="96"/>
      <c r="D55" s="96"/>
    </row>
    <row r="56" spans="2:5" ht="12" customHeight="1">
      <c r="B56" s="67" t="s">
        <v>104</v>
      </c>
      <c r="C56" s="68"/>
      <c r="D56" s="89"/>
      <c r="E56" s="72"/>
    </row>
    <row r="57" spans="2:4" ht="12" customHeight="1">
      <c r="B57" s="71" t="s">
        <v>106</v>
      </c>
      <c r="C57" s="72"/>
      <c r="D57" s="69"/>
    </row>
    <row r="58" spans="2:4" ht="12" customHeight="1">
      <c r="B58" s="73" t="s">
        <v>107</v>
      </c>
      <c r="C58" s="72"/>
      <c r="D58" s="69"/>
    </row>
    <row r="59" spans="2:3" ht="12" customHeight="1">
      <c r="B59" s="1" t="s">
        <v>108</v>
      </c>
      <c r="C59" s="48"/>
    </row>
    <row r="60" spans="2:4" ht="12" customHeight="1">
      <c r="B60" s="73" t="s">
        <v>109</v>
      </c>
      <c r="C60" s="72"/>
      <c r="D60" s="1" t="s">
        <v>113</v>
      </c>
    </row>
    <row r="61" spans="2:3" ht="12" customHeight="1">
      <c r="B61" s="73" t="s">
        <v>110</v>
      </c>
      <c r="C61" s="72"/>
    </row>
    <row r="62" spans="2:3" ht="12" customHeight="1">
      <c r="B62" s="73" t="s">
        <v>111</v>
      </c>
      <c r="C62" t="s">
        <v>112</v>
      </c>
    </row>
    <row r="63" ht="12" customHeight="1">
      <c r="B63" s="1"/>
    </row>
    <row r="64" ht="12" customHeight="1">
      <c r="B64" s="1" t="s">
        <v>114</v>
      </c>
    </row>
    <row r="65" spans="2:3" ht="12" customHeight="1">
      <c r="B65" s="1" t="s">
        <v>115</v>
      </c>
      <c r="C65" s="72"/>
    </row>
    <row r="66" spans="2:3" ht="12" customHeight="1">
      <c r="B66" s="1" t="s">
        <v>116</v>
      </c>
      <c r="C66" s="72"/>
    </row>
    <row r="67" spans="2:3" ht="12" customHeight="1">
      <c r="B67" s="73" t="s">
        <v>117</v>
      </c>
      <c r="C67" s="72"/>
    </row>
    <row r="68" spans="2:3" ht="12" customHeight="1">
      <c r="B68" s="73" t="s">
        <v>118</v>
      </c>
      <c r="C68" s="72"/>
    </row>
    <row r="69" spans="2:3" ht="12" customHeight="1">
      <c r="B69" s="74" t="s">
        <v>119</v>
      </c>
      <c r="C69" s="72"/>
    </row>
    <row r="70" spans="2:4" ht="12" customHeight="1">
      <c r="B70" t="s">
        <v>35</v>
      </c>
      <c r="D70" s="76"/>
    </row>
    <row r="71" spans="2:3" ht="12" customHeight="1">
      <c r="B71" s="1" t="s">
        <v>36</v>
      </c>
      <c r="C71" s="72"/>
    </row>
    <row r="72" spans="2:3" ht="12" customHeight="1">
      <c r="B72" s="75"/>
      <c r="C72" s="72"/>
    </row>
    <row r="73" spans="2:3" ht="12" customHeight="1">
      <c r="B73" s="77" t="s">
        <v>39</v>
      </c>
      <c r="C73" s="72"/>
    </row>
    <row r="74" ht="12" customHeight="1">
      <c r="C74" s="72"/>
    </row>
    <row r="75" spans="2:3" ht="12" customHeight="1">
      <c r="B75" t="s">
        <v>41</v>
      </c>
      <c r="C75" s="72"/>
    </row>
    <row r="76" spans="2:3" ht="12" customHeight="1">
      <c r="B76" t="s">
        <v>42</v>
      </c>
      <c r="C76" s="72"/>
    </row>
    <row r="77" spans="2:3" ht="12" customHeight="1">
      <c r="B77" t="s">
        <v>43</v>
      </c>
      <c r="C77" s="72"/>
    </row>
    <row r="78" spans="2:3" ht="12" customHeight="1">
      <c r="B78" s="73" t="s">
        <v>44</v>
      </c>
      <c r="C78" s="72"/>
    </row>
    <row r="79" ht="12" customHeight="1">
      <c r="C79" s="72"/>
    </row>
    <row r="80" spans="2:3" ht="12" customHeight="1">
      <c r="B80" t="s">
        <v>45</v>
      </c>
      <c r="C80" s="72"/>
    </row>
    <row r="81" ht="12" customHeight="1">
      <c r="B81" t="s">
        <v>46</v>
      </c>
    </row>
    <row r="82" spans="2:3" ht="15">
      <c r="B82" t="s">
        <v>47</v>
      </c>
      <c r="C82" s="72"/>
    </row>
    <row r="83" spans="2:3" ht="15">
      <c r="B83" t="s">
        <v>25</v>
      </c>
      <c r="C83" s="72"/>
    </row>
    <row r="84" spans="2:3" ht="15">
      <c r="B84" t="s">
        <v>26</v>
      </c>
      <c r="C84" s="72"/>
    </row>
    <row r="85" spans="2:3" ht="15">
      <c r="B85" t="s">
        <v>27</v>
      </c>
      <c r="C85" s="72"/>
    </row>
    <row r="86" spans="2:3" ht="15">
      <c r="B86" s="73" t="s">
        <v>48</v>
      </c>
      <c r="C86" s="72"/>
    </row>
  </sheetData>
  <sheetProtection/>
  <mergeCells count="6">
    <mergeCell ref="B55:D55"/>
    <mergeCell ref="B5:C5"/>
    <mergeCell ref="B9:D10"/>
    <mergeCell ref="B13:B14"/>
    <mergeCell ref="C13:D13"/>
    <mergeCell ref="C47:C49"/>
  </mergeCells>
  <hyperlinks>
    <hyperlink ref="B56" r:id="rId1" display="www.bls.gov/ro9/cpilosa_energy.htm "/>
    <hyperlink ref="B58" r:id="rId2" display="http://tinyurl.com/7dc4twb "/>
    <hyperlink ref="B60" r:id="rId3" display="http://www.allbusiness.com/energy-utilities/utilities-industry-public/15268287-1.html "/>
    <hyperlink ref="B61" r:id="rId4" display="http://tinyurl.com/7dljoow "/>
    <hyperlink ref="B62" r:id="rId5" display="http://www.etsautilities.com.au/public/download.jsp?id=14434 "/>
    <hyperlink ref="B67" r:id="rId6" display="http://www.computerhope.com/jargon/r/rollbrow.htm "/>
    <hyperlink ref="B68" r:id="rId7" display="http://www.nytimes.com/2011/09/09/us/09power.html?_r=1&amp;ref=blackoutsandbrownoutselectrical "/>
    <hyperlink ref="B73" r:id="rId8" display="http://www.cantorco2e.com/ "/>
    <hyperlink ref="B78" r:id="rId9" display="http://www.infoplease.com/ipa/A0908464.html "/>
    <hyperlink ref="B86" r:id="rId10" display="http://answers.yahoo.com/question/index?qid=20100618065315AAsDCqf "/>
  </hyperlinks>
  <printOptions/>
  <pageMargins left="0.7500000000000001" right="0.7500000000000001" top="0.75" bottom="0.75" header="0.5" footer="0.5"/>
  <pageSetup fitToHeight="0" fitToWidth="1" horizontalDpi="300" verticalDpi="300" orientation="portrait" scale="68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2"/>
  <sheetViews>
    <sheetView zoomScalePageLayoutView="0" workbookViewId="0" topLeftCell="A1">
      <selection activeCell="B58" sqref="B58"/>
    </sheetView>
  </sheetViews>
  <sheetFormatPr defaultColWidth="8.8515625" defaultRowHeight="12.75"/>
  <cols>
    <col min="1" max="1" width="6.8515625" style="0" customWidth="1"/>
    <col min="2" max="2" width="57.8515625" style="0" customWidth="1"/>
    <col min="3" max="3" width="11.8515625" style="0" customWidth="1"/>
    <col min="4" max="4" width="13.140625" style="0" customWidth="1"/>
  </cols>
  <sheetData>
    <row r="2" spans="2:4" ht="15">
      <c r="B2" s="2" t="s">
        <v>70</v>
      </c>
      <c r="C2" s="3"/>
      <c r="D2" s="4"/>
    </row>
    <row r="3" spans="2:4" ht="15">
      <c r="B3" s="2" t="s">
        <v>71</v>
      </c>
      <c r="C3" s="3"/>
      <c r="D3" s="4"/>
    </row>
    <row r="4" spans="2:4" ht="15">
      <c r="B4" s="2"/>
      <c r="C4" s="3"/>
      <c r="D4" s="4"/>
    </row>
    <row r="5" spans="2:4" ht="15">
      <c r="B5" s="97" t="s">
        <v>72</v>
      </c>
      <c r="C5" s="97"/>
      <c r="D5" s="4"/>
    </row>
    <row r="6" spans="2:4" ht="12.75">
      <c r="B6" s="5">
        <v>40945</v>
      </c>
      <c r="C6" s="3"/>
      <c r="D6" s="4"/>
    </row>
    <row r="7" spans="2:4" ht="12.75" thickBot="1">
      <c r="B7" s="6"/>
      <c r="C7" s="7"/>
      <c r="D7" s="7"/>
    </row>
    <row r="8" spans="2:4" ht="12.75">
      <c r="B8" s="10" t="s">
        <v>73</v>
      </c>
      <c r="C8" s="11"/>
      <c r="D8" s="12"/>
    </row>
    <row r="9" spans="2:4" ht="12.75" thickBot="1">
      <c r="B9" s="98" t="s">
        <v>49</v>
      </c>
      <c r="C9" s="98"/>
      <c r="D9" s="98"/>
    </row>
    <row r="10" spans="2:4" ht="17.25" customHeight="1" thickBot="1">
      <c r="B10" s="98"/>
      <c r="C10" s="98"/>
      <c r="D10" s="98"/>
    </row>
    <row r="11" spans="2:4" ht="12.75" thickBot="1">
      <c r="B11" s="13"/>
      <c r="C11" s="13"/>
      <c r="D11" s="13"/>
    </row>
    <row r="12" spans="2:4" ht="12.75">
      <c r="B12" s="14" t="s">
        <v>74</v>
      </c>
      <c r="C12" s="15"/>
      <c r="D12" s="15"/>
    </row>
    <row r="13" spans="2:4" ht="12">
      <c r="B13" s="99" t="s">
        <v>75</v>
      </c>
      <c r="C13" s="100" t="s">
        <v>76</v>
      </c>
      <c r="D13" s="100"/>
    </row>
    <row r="14" spans="2:4" ht="12">
      <c r="B14" s="99"/>
      <c r="C14" s="16">
        <v>0</v>
      </c>
      <c r="D14" s="16">
        <v>1</v>
      </c>
    </row>
    <row r="15" spans="2:4" ht="12">
      <c r="B15" s="17" t="s">
        <v>50</v>
      </c>
      <c r="C15" s="18"/>
      <c r="D15" s="19">
        <f>SUM(1000*300/1.2)*12</f>
        <v>3000000</v>
      </c>
    </row>
    <row r="16" spans="2:4" ht="13.5" customHeight="1">
      <c r="B16" s="20" t="s">
        <v>51</v>
      </c>
      <c r="C16" s="18"/>
      <c r="D16" s="19">
        <f>SUM(1000*300/1.2)*0.15</f>
        <v>37500</v>
      </c>
    </row>
    <row r="17" spans="2:4" ht="28.5" customHeight="1">
      <c r="B17" s="21" t="s">
        <v>58</v>
      </c>
      <c r="C17" s="18"/>
      <c r="D17" s="22">
        <f>SUM(300/1.2)*0.75</f>
        <v>187.5</v>
      </c>
    </row>
    <row r="18" spans="2:4" ht="15" customHeight="1">
      <c r="B18" s="21" t="s">
        <v>62</v>
      </c>
      <c r="C18" s="18"/>
      <c r="D18" s="23">
        <f>SUM(300/1.2)*(0.66)/2</f>
        <v>82.5</v>
      </c>
    </row>
    <row r="19" spans="2:4" ht="12">
      <c r="B19" s="21" t="s">
        <v>61</v>
      </c>
      <c r="C19" s="18"/>
      <c r="D19" s="23">
        <f>SUM(300/1.2)*(0.4)</f>
        <v>100</v>
      </c>
    </row>
    <row r="20" spans="2:4" ht="12">
      <c r="B20" s="21" t="s">
        <v>60</v>
      </c>
      <c r="C20" s="18"/>
      <c r="D20" s="23">
        <f>SUM(300/1.2)*(1.3)</f>
        <v>325</v>
      </c>
    </row>
    <row r="21" spans="2:4" ht="12">
      <c r="B21" s="17" t="s">
        <v>59</v>
      </c>
      <c r="C21" s="18"/>
      <c r="D21" s="22">
        <f>SUM(300/1.2)*8</f>
        <v>2000</v>
      </c>
    </row>
    <row r="22" spans="2:4" ht="12">
      <c r="B22" s="17" t="s">
        <v>63</v>
      </c>
      <c r="C22" s="18"/>
      <c r="D22" s="23">
        <f>SUM(300/1.2)*1.94/2</f>
        <v>242.5</v>
      </c>
    </row>
    <row r="23" spans="2:4" ht="12">
      <c r="B23" s="17"/>
      <c r="C23" s="18"/>
      <c r="D23" s="24"/>
    </row>
    <row r="24" spans="2:4" ht="12">
      <c r="B24" s="25" t="s">
        <v>77</v>
      </c>
      <c r="C24" s="18"/>
      <c r="D24" s="24"/>
    </row>
    <row r="25" spans="2:4" ht="18">
      <c r="B25" s="26" t="s">
        <v>78</v>
      </c>
      <c r="C25" s="18"/>
      <c r="D25" s="24"/>
    </row>
    <row r="26" spans="2:4" ht="15">
      <c r="B26" s="17" t="s">
        <v>79</v>
      </c>
      <c r="C26" s="18"/>
      <c r="D26" s="24"/>
    </row>
    <row r="27" spans="2:4" ht="15">
      <c r="B27" s="17" t="s">
        <v>80</v>
      </c>
      <c r="C27" s="18"/>
      <c r="D27" s="24"/>
    </row>
    <row r="28" spans="2:4" ht="15">
      <c r="B28" s="27" t="s">
        <v>81</v>
      </c>
      <c r="C28" s="18"/>
      <c r="D28" s="24"/>
    </row>
    <row r="29" spans="2:4" ht="12">
      <c r="B29" s="21" t="s">
        <v>82</v>
      </c>
      <c r="C29" s="18"/>
      <c r="D29" s="24"/>
    </row>
    <row r="30" spans="2:4" ht="12">
      <c r="B30" s="21" t="s">
        <v>83</v>
      </c>
      <c r="C30" s="18"/>
      <c r="D30" s="24"/>
    </row>
    <row r="31" spans="2:4" ht="12">
      <c r="B31" s="17" t="s">
        <v>52</v>
      </c>
      <c r="C31" s="18"/>
      <c r="D31" s="24"/>
    </row>
    <row r="32" spans="2:4" ht="12">
      <c r="B32" s="17" t="s">
        <v>53</v>
      </c>
      <c r="C32" s="18"/>
      <c r="D32" s="24"/>
    </row>
    <row r="33" spans="2:4" ht="26.25" customHeight="1">
      <c r="B33" s="28" t="s">
        <v>85</v>
      </c>
      <c r="C33" s="18"/>
      <c r="D33" s="24"/>
    </row>
    <row r="34" spans="2:4" ht="12.75" thickBot="1">
      <c r="B34" s="29" t="s">
        <v>86</v>
      </c>
      <c r="C34" s="102"/>
      <c r="D34" s="30">
        <f>SUM(D15:D33)</f>
        <v>3040437.5</v>
      </c>
    </row>
    <row r="35" spans="2:4" ht="12.75" thickBot="1">
      <c r="B35" s="31" t="s">
        <v>87</v>
      </c>
      <c r="C35" s="102"/>
      <c r="D35" s="32">
        <v>1</v>
      </c>
    </row>
    <row r="36" spans="2:4" ht="12.75" thickBot="1">
      <c r="B36" s="33" t="s">
        <v>88</v>
      </c>
      <c r="C36" s="102"/>
      <c r="D36" s="34">
        <f>+D34*D35</f>
        <v>3040437.5</v>
      </c>
    </row>
    <row r="37" spans="2:4" ht="12">
      <c r="B37" s="13"/>
      <c r="C37" s="13"/>
      <c r="D37" s="35"/>
    </row>
    <row r="38" spans="2:4" ht="12.75">
      <c r="B38" s="36" t="s">
        <v>89</v>
      </c>
      <c r="C38" s="37" t="s">
        <v>90</v>
      </c>
      <c r="D38" s="38" t="s">
        <v>91</v>
      </c>
    </row>
    <row r="39" spans="2:4" ht="12">
      <c r="B39" s="39" t="s">
        <v>92</v>
      </c>
      <c r="C39" s="40">
        <f>SUM(2800*1000)</f>
        <v>2800000</v>
      </c>
      <c r="D39" s="40">
        <f>D52</f>
        <v>3600</v>
      </c>
    </row>
    <row r="40" spans="2:4" ht="12">
      <c r="B40" s="9"/>
      <c r="C40" s="41"/>
      <c r="D40" s="41"/>
    </row>
    <row r="41" spans="2:4" ht="12">
      <c r="B41" s="9"/>
      <c r="C41" s="41"/>
      <c r="D41" s="41"/>
    </row>
    <row r="42" spans="2:4" ht="12.75">
      <c r="B42" s="36" t="s">
        <v>93</v>
      </c>
      <c r="C42" s="42" t="s">
        <v>90</v>
      </c>
      <c r="D42" s="43" t="s">
        <v>91</v>
      </c>
    </row>
    <row r="43" spans="2:4" ht="12">
      <c r="B43" s="44" t="s">
        <v>94</v>
      </c>
      <c r="C43" s="45">
        <f>C36-C39</f>
        <v>-2800000</v>
      </c>
      <c r="D43" s="45">
        <f>D36-D39</f>
        <v>3036837.5</v>
      </c>
    </row>
    <row r="44" spans="2:4" ht="12">
      <c r="B44" s="46" t="s">
        <v>95</v>
      </c>
      <c r="C44" s="47">
        <f>C43</f>
        <v>-2800000</v>
      </c>
      <c r="D44" s="47">
        <f>C44+D43</f>
        <v>236837.5</v>
      </c>
    </row>
    <row r="45" spans="2:4" ht="12">
      <c r="B45" s="48"/>
      <c r="C45" s="49"/>
      <c r="D45" s="49"/>
    </row>
    <row r="46" spans="2:4" ht="12.75">
      <c r="B46" s="50" t="s">
        <v>96</v>
      </c>
      <c r="C46" s="51" t="s">
        <v>90</v>
      </c>
      <c r="D46" s="51" t="s">
        <v>91</v>
      </c>
    </row>
    <row r="47" spans="2:4" ht="12">
      <c r="B47" s="52" t="s">
        <v>96</v>
      </c>
      <c r="C47" s="19">
        <v>2500000</v>
      </c>
      <c r="D47" s="19">
        <v>0</v>
      </c>
    </row>
    <row r="48" spans="2:4" ht="12">
      <c r="B48" s="52" t="s">
        <v>97</v>
      </c>
      <c r="C48" s="24">
        <v>300000</v>
      </c>
      <c r="D48" s="24">
        <v>0</v>
      </c>
    </row>
    <row r="49" spans="2:4" ht="12">
      <c r="B49" s="52" t="s">
        <v>54</v>
      </c>
      <c r="C49" s="24">
        <v>0</v>
      </c>
      <c r="D49" s="24">
        <v>0</v>
      </c>
    </row>
    <row r="50" spans="2:4" ht="12">
      <c r="B50" s="52" t="s">
        <v>55</v>
      </c>
      <c r="C50" s="24">
        <v>7200</v>
      </c>
      <c r="D50" s="24">
        <v>3600</v>
      </c>
    </row>
    <row r="51" spans="2:4" ht="12">
      <c r="B51" s="52" t="s">
        <v>56</v>
      </c>
      <c r="C51" s="24">
        <v>2000</v>
      </c>
      <c r="D51" s="24">
        <v>0</v>
      </c>
    </row>
    <row r="52" spans="2:4" ht="12">
      <c r="B52" s="53" t="s">
        <v>98</v>
      </c>
      <c r="C52" s="40">
        <f>SUM(C47:C51)</f>
        <v>2809200</v>
      </c>
      <c r="D52" s="40">
        <f>SUM(D47:D51)</f>
        <v>3600</v>
      </c>
    </row>
    <row r="53" spans="2:4" ht="12">
      <c r="B53" s="1"/>
      <c r="C53" s="1"/>
      <c r="D53" s="54"/>
    </row>
    <row r="54" spans="2:4" ht="12.75">
      <c r="B54" s="55" t="s">
        <v>99</v>
      </c>
      <c r="C54" s="56"/>
      <c r="D54" s="57"/>
    </row>
    <row r="55" spans="2:4" ht="12">
      <c r="B55" s="58" t="s">
        <v>100</v>
      </c>
      <c r="C55" s="59">
        <v>0</v>
      </c>
      <c r="D55" s="54"/>
    </row>
    <row r="56" spans="2:4" ht="15">
      <c r="B56" s="52" t="s">
        <v>101</v>
      </c>
      <c r="C56" s="60">
        <v>2500000</v>
      </c>
      <c r="D56" s="61"/>
    </row>
    <row r="57" spans="2:4" ht="12.75" thickBot="1">
      <c r="B57" s="62" t="s">
        <v>102</v>
      </c>
      <c r="C57" s="63"/>
      <c r="D57" s="64">
        <f>SUM(D36/C52)</f>
        <v>1.082314359960131</v>
      </c>
    </row>
    <row r="58" spans="2:4" ht="15.75" thickBot="1">
      <c r="B58" s="46" t="s">
        <v>103</v>
      </c>
      <c r="C58" s="65">
        <f>SUM(C52/D36)</f>
        <v>0.9239459781692602</v>
      </c>
      <c r="D58" s="66"/>
    </row>
    <row r="59" spans="2:4" ht="15">
      <c r="B59" s="67"/>
      <c r="C59" s="68"/>
      <c r="D59" s="69"/>
    </row>
    <row r="60" spans="1:4" ht="15">
      <c r="A60" s="1">
        <v>1</v>
      </c>
      <c r="B60" s="67" t="s">
        <v>104</v>
      </c>
      <c r="C60" s="68"/>
      <c r="D60" s="69"/>
    </row>
    <row r="61" spans="1:3" ht="15">
      <c r="A61" s="70" t="s">
        <v>105</v>
      </c>
      <c r="B61" s="71" t="s">
        <v>106</v>
      </c>
      <c r="C61" s="72"/>
    </row>
    <row r="62" spans="1:3" ht="15">
      <c r="A62" s="1"/>
      <c r="B62" s="73" t="s">
        <v>107</v>
      </c>
      <c r="C62" s="72"/>
    </row>
    <row r="63" spans="1:3" ht="12">
      <c r="A63" s="1"/>
      <c r="B63" s="1" t="s">
        <v>108</v>
      </c>
      <c r="C63" s="48"/>
    </row>
    <row r="64" spans="1:3" ht="15">
      <c r="A64" s="1"/>
      <c r="B64" s="73" t="s">
        <v>109</v>
      </c>
      <c r="C64" s="72"/>
    </row>
    <row r="65" spans="1:3" ht="15">
      <c r="A65" s="1"/>
      <c r="B65" s="73" t="s">
        <v>110</v>
      </c>
      <c r="C65" s="72"/>
    </row>
    <row r="66" spans="1:4" ht="12">
      <c r="A66" s="1"/>
      <c r="B66" s="73" t="s">
        <v>111</v>
      </c>
      <c r="C66" t="s">
        <v>112</v>
      </c>
      <c r="D66" s="1" t="s">
        <v>113</v>
      </c>
    </row>
    <row r="67" spans="1:2" ht="12">
      <c r="A67" s="1"/>
      <c r="B67" s="1"/>
    </row>
    <row r="68" spans="1:2" ht="12">
      <c r="A68" s="1"/>
      <c r="B68" s="1" t="s">
        <v>114</v>
      </c>
    </row>
    <row r="69" spans="1:3" ht="15">
      <c r="A69" s="1"/>
      <c r="B69" s="1" t="s">
        <v>115</v>
      </c>
      <c r="C69" s="72"/>
    </row>
    <row r="70" spans="1:3" ht="15">
      <c r="A70" s="1"/>
      <c r="B70" s="1" t="s">
        <v>116</v>
      </c>
      <c r="C70" s="72"/>
    </row>
    <row r="71" spans="2:3" ht="15">
      <c r="B71" s="73" t="s">
        <v>117</v>
      </c>
      <c r="C71" s="72"/>
    </row>
    <row r="72" spans="2:3" ht="15">
      <c r="B72" s="73" t="s">
        <v>118</v>
      </c>
      <c r="C72" s="72"/>
    </row>
    <row r="73" spans="2:3" ht="15">
      <c r="B73" s="74" t="s">
        <v>119</v>
      </c>
      <c r="C73" s="72"/>
    </row>
    <row r="74" ht="12">
      <c r="B74" t="s">
        <v>35</v>
      </c>
    </row>
    <row r="75" spans="1:3" ht="15">
      <c r="A75" s="1">
        <v>2</v>
      </c>
      <c r="B75" s="1" t="s">
        <v>36</v>
      </c>
      <c r="C75" s="72"/>
    </row>
    <row r="76" spans="1:4" ht="15">
      <c r="A76" s="1"/>
      <c r="B76" s="73" t="s">
        <v>37</v>
      </c>
      <c r="C76" s="72"/>
      <c r="D76" s="1" t="s">
        <v>38</v>
      </c>
    </row>
    <row r="77" spans="1:4" ht="15">
      <c r="A77" s="1"/>
      <c r="B77" s="75"/>
      <c r="C77" s="72"/>
      <c r="D77" s="76"/>
    </row>
    <row r="78" spans="1:3" ht="15">
      <c r="A78" s="1">
        <v>3</v>
      </c>
      <c r="B78" s="77" t="s">
        <v>39</v>
      </c>
      <c r="C78" s="72"/>
    </row>
    <row r="79" spans="1:3" ht="15">
      <c r="A79" s="79"/>
      <c r="C79" s="72"/>
    </row>
    <row r="80" spans="1:3" ht="16.5">
      <c r="A80" s="78" t="s">
        <v>40</v>
      </c>
      <c r="B80" t="s">
        <v>41</v>
      </c>
      <c r="C80" s="72"/>
    </row>
    <row r="81" ht="15">
      <c r="C81" s="72"/>
    </row>
    <row r="82" spans="1:3" ht="16.5">
      <c r="A82" s="78" t="s">
        <v>40</v>
      </c>
      <c r="B82" t="s">
        <v>42</v>
      </c>
      <c r="C82" s="72"/>
    </row>
    <row r="83" spans="2:3" ht="15">
      <c r="B83" t="s">
        <v>43</v>
      </c>
      <c r="C83" s="72"/>
    </row>
    <row r="84" spans="2:3" ht="15">
      <c r="B84" s="73" t="s">
        <v>44</v>
      </c>
      <c r="C84" s="72"/>
    </row>
    <row r="85" ht="15">
      <c r="C85" s="72"/>
    </row>
    <row r="86" spans="2:3" ht="15">
      <c r="B86" t="s">
        <v>45</v>
      </c>
      <c r="C86" s="72"/>
    </row>
    <row r="87" ht="12">
      <c r="B87" t="s">
        <v>46</v>
      </c>
    </row>
    <row r="88" spans="2:3" ht="15">
      <c r="B88" t="s">
        <v>47</v>
      </c>
      <c r="C88" s="72"/>
    </row>
    <row r="89" spans="2:3" ht="15">
      <c r="B89" s="73" t="s">
        <v>48</v>
      </c>
      <c r="C89" s="72"/>
    </row>
    <row r="92" ht="12">
      <c r="B92" t="s">
        <v>57</v>
      </c>
    </row>
  </sheetData>
  <sheetProtection/>
  <mergeCells count="5">
    <mergeCell ref="B5:C5"/>
    <mergeCell ref="B9:D10"/>
    <mergeCell ref="B13:B14"/>
    <mergeCell ref="C13:D13"/>
    <mergeCell ref="C34:C36"/>
  </mergeCells>
  <hyperlinks>
    <hyperlink ref="B60" r:id="rId1" display="www.bls.gov/ro9/cpilosa_energy.htm "/>
    <hyperlink ref="B62" r:id="rId2" display="http://tinyurl.com/7dc4twb "/>
    <hyperlink ref="B64" r:id="rId3" display="http://www.allbusiness.com/energy-utilities/utilities-industry-public/15268287-1.html "/>
    <hyperlink ref="B65" r:id="rId4" display="http://tinyurl.com/7dljoow "/>
    <hyperlink ref="B66" r:id="rId5" display="http://www.etsautilities.com.au/public/download.jsp?id=14434 "/>
    <hyperlink ref="B71" r:id="rId6" display="http://www.computerhope.com/jargon/r/rollbrow.htm "/>
    <hyperlink ref="B72" r:id="rId7" display="http://www.nytimes.com/2011/09/09/us/09power.html?_r=1&amp;ref=blackoutsandbrownoutselectrical "/>
    <hyperlink ref="B76" r:id="rId8" display="http://www.pointcarbon.com/polopoly_fs/1.1730944!CMNA20120127.pdf "/>
    <hyperlink ref="B78" r:id="rId9" display="http://www.cantorco2e.com/ "/>
    <hyperlink ref="B84" r:id="rId10" display="http://www.infoplease.com/ipa/A0908464.html "/>
    <hyperlink ref="B89" r:id="rId11" display="http://answers.yahoo.com/question/index?qid=20100618065315AAsDCqf "/>
  </hyperlink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Kale Smith</dc:creator>
  <cp:keywords/>
  <dc:description/>
  <cp:lastModifiedBy>Roger Muchmore</cp:lastModifiedBy>
  <cp:lastPrinted>2012-07-07T16:05:45Z</cp:lastPrinted>
  <dcterms:created xsi:type="dcterms:W3CDTF">2000-04-26T18:30:49Z</dcterms:created>
  <dcterms:modified xsi:type="dcterms:W3CDTF">2015-06-01T22:43:21Z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TC011589891033</vt:lpwstr>
  </property>
</Properties>
</file>